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4310"/>
  </bookViews>
  <sheets>
    <sheet name="Sheet1" sheetId="1" r:id="rId1"/>
    <sheet name="Sheet2" sheetId="2" r:id="rId2"/>
    <sheet name="Sheet3" sheetId="3" r:id="rId3"/>
  </sheets>
  <definedNames>
    <definedName name="eth">Sheet1!$I$4</definedName>
    <definedName name="gas">Sheet1!$I$3</definedName>
  </definedNames>
  <calcPr calcId="125725"/>
</workbook>
</file>

<file path=xl/calcChain.xml><?xml version="1.0" encoding="utf-8"?>
<calcChain xmlns="http://schemas.openxmlformats.org/spreadsheetml/2006/main">
  <c r="F5" i="1"/>
  <c r="F6" s="1"/>
  <c r="K14"/>
  <c r="L14" s="1"/>
  <c r="K13"/>
  <c r="L13" s="1"/>
  <c r="K4"/>
  <c r="L4" s="1"/>
  <c r="K12"/>
  <c r="L12" s="1"/>
  <c r="K3"/>
  <c r="L3" s="1"/>
  <c r="K5"/>
  <c r="L5" s="1"/>
  <c r="K6"/>
  <c r="L6" s="1"/>
  <c r="K7"/>
  <c r="L7" s="1"/>
  <c r="K8"/>
  <c r="L8" s="1"/>
  <c r="K9"/>
  <c r="L9" s="1"/>
  <c r="K10"/>
  <c r="L10" s="1"/>
  <c r="K11"/>
  <c r="L11" s="1"/>
  <c r="F7" l="1"/>
</calcChain>
</file>

<file path=xl/sharedStrings.xml><?xml version="1.0" encoding="utf-8"?>
<sst xmlns="http://schemas.openxmlformats.org/spreadsheetml/2006/main" count="19" uniqueCount="18">
  <si>
    <t>Stoich AFR</t>
  </si>
  <si>
    <t>Fuel</t>
  </si>
  <si>
    <t>E85</t>
  </si>
  <si>
    <t>Current Tank</t>
  </si>
  <si>
    <t>% of E85</t>
  </si>
  <si>
    <t>Gas (E5)</t>
  </si>
  <si>
    <t>L = 0.75</t>
  </si>
  <si>
    <t>Gas Added (gal):</t>
  </si>
  <si>
    <t>Previous Stoich AFR:</t>
  </si>
  <si>
    <t>E85 Added (gal):</t>
  </si>
  <si>
    <t>New Stoich AFR:</t>
  </si>
  <si>
    <t>Tank Capacity (gal)</t>
  </si>
  <si>
    <t>Quick Reference Table</t>
  </si>
  <si>
    <t>Target WOT Lambda</t>
  </si>
  <si>
    <t>New AFR at WOT:</t>
  </si>
  <si>
    <t>New Tank %E85</t>
  </si>
  <si>
    <t>Directions:</t>
  </si>
  <si>
    <t>Input Values Into Green Boxes. Calcualted Values Are In Red Boxes. The "New Stoich AFR" is what you will put into your tune.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</si>
</sst>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2" fontId="0" fillId="2" borderId="5" xfId="0" applyNumberFormat="1" applyFill="1" applyBorder="1" applyAlignment="1">
      <alignment horizontal="center" vertical="center" wrapText="1"/>
    </xf>
    <xf numFmtId="2" fontId="0" fillId="2" borderId="1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0" borderId="0" xfId="0" applyBorder="1"/>
    <xf numFmtId="9" fontId="0" fillId="0" borderId="7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0" fillId="2" borderId="14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zoomScale="110" zoomScaleNormal="110" workbookViewId="0">
      <selection activeCell="D16" sqref="D16"/>
    </sheetView>
  </sheetViews>
  <sheetFormatPr defaultRowHeight="15"/>
  <cols>
    <col min="1" max="1" width="14" customWidth="1"/>
    <col min="2" max="2" width="11" customWidth="1"/>
    <col min="3" max="3" width="7.28515625" customWidth="1"/>
    <col min="5" max="5" width="10.7109375" customWidth="1"/>
    <col min="6" max="6" width="9.7109375" bestFit="1" customWidth="1"/>
    <col min="9" max="9" width="10.5703125" customWidth="1"/>
    <col min="10" max="10" width="10.7109375" customWidth="1"/>
    <col min="11" max="11" width="10.5703125" customWidth="1"/>
  </cols>
  <sheetData>
    <row r="1" spans="1:12" ht="15" customHeight="1" thickBot="1">
      <c r="A1" s="30" t="s">
        <v>13</v>
      </c>
      <c r="B1" s="41">
        <v>0.76</v>
      </c>
      <c r="D1" s="24" t="s">
        <v>3</v>
      </c>
      <c r="E1" s="25"/>
      <c r="F1" s="26"/>
      <c r="G1" s="15"/>
      <c r="H1" s="21" t="s">
        <v>12</v>
      </c>
      <c r="I1" s="22"/>
      <c r="J1" s="22"/>
      <c r="K1" s="22"/>
      <c r="L1" s="23"/>
    </row>
    <row r="2" spans="1:12">
      <c r="A2" s="30"/>
      <c r="B2" s="41"/>
      <c r="D2" s="31" t="s">
        <v>8</v>
      </c>
      <c r="E2" s="32"/>
      <c r="F2" s="16">
        <v>14.42</v>
      </c>
      <c r="G2" s="14"/>
      <c r="H2" s="11" t="s">
        <v>1</v>
      </c>
      <c r="I2" s="12" t="s">
        <v>0</v>
      </c>
      <c r="J2" s="11" t="s">
        <v>4</v>
      </c>
      <c r="K2" s="12" t="s">
        <v>0</v>
      </c>
      <c r="L2" s="13" t="s">
        <v>6</v>
      </c>
    </row>
    <row r="3" spans="1:12" ht="15" customHeight="1">
      <c r="A3" s="37" t="s">
        <v>11</v>
      </c>
      <c r="B3" s="38">
        <v>26.1</v>
      </c>
      <c r="D3" s="31" t="s">
        <v>7</v>
      </c>
      <c r="E3" s="32"/>
      <c r="F3" s="16">
        <v>0</v>
      </c>
      <c r="G3" s="14"/>
      <c r="H3" s="2" t="s">
        <v>5</v>
      </c>
      <c r="I3" s="3">
        <v>14.42</v>
      </c>
      <c r="J3" s="2">
        <v>100</v>
      </c>
      <c r="K3" s="3">
        <f>eth</f>
        <v>9.7650000000000006</v>
      </c>
      <c r="L3" s="7">
        <f>0.75*K3</f>
        <v>7.3237500000000004</v>
      </c>
    </row>
    <row r="4" spans="1:12">
      <c r="A4" s="37"/>
      <c r="B4" s="38"/>
      <c r="D4" s="33" t="s">
        <v>9</v>
      </c>
      <c r="E4" s="34"/>
      <c r="F4" s="17">
        <v>7.95</v>
      </c>
      <c r="G4" s="14"/>
      <c r="H4" s="9" t="s">
        <v>2</v>
      </c>
      <c r="I4" s="10">
        <v>9.7650000000000006</v>
      </c>
      <c r="J4" s="2">
        <v>85</v>
      </c>
      <c r="K4" s="3">
        <f>0.15*gas+0.85*eth</f>
        <v>10.46325</v>
      </c>
      <c r="L4" s="7">
        <f t="shared" ref="L4:L14" si="0">0.75*K4</f>
        <v>7.8474374999999998</v>
      </c>
    </row>
    <row r="5" spans="1:12">
      <c r="D5" s="35" t="s">
        <v>10</v>
      </c>
      <c r="E5" s="36"/>
      <c r="F5" s="18">
        <f>($F$3/$B$3)*gas+($F$4/$B$3)*eth+(($B$3-$F$4-$F$3)/$B$3)*$F$2</f>
        <v>13.002097701149427</v>
      </c>
      <c r="G5" s="14"/>
      <c r="I5" s="1"/>
      <c r="J5" s="2">
        <v>80</v>
      </c>
      <c r="K5" s="3">
        <f>0.2*gas+0.8*eth</f>
        <v>10.696000000000002</v>
      </c>
      <c r="L5" s="7">
        <f t="shared" si="0"/>
        <v>8.022000000000002</v>
      </c>
    </row>
    <row r="6" spans="1:12">
      <c r="D6" s="39" t="s">
        <v>14</v>
      </c>
      <c r="E6" s="40"/>
      <c r="F6" s="18">
        <f>$F$5*$B$1</f>
        <v>9.8815942528735654</v>
      </c>
      <c r="G6" s="14"/>
      <c r="I6" s="1"/>
      <c r="J6" s="2">
        <v>70</v>
      </c>
      <c r="K6" s="3">
        <f>0.3*gas+0.7*eth</f>
        <v>11.1615</v>
      </c>
      <c r="L6" s="7">
        <f t="shared" si="0"/>
        <v>8.3711249999999993</v>
      </c>
    </row>
    <row r="7" spans="1:12" ht="15.75" thickBot="1">
      <c r="D7" s="27" t="s">
        <v>15</v>
      </c>
      <c r="E7" s="28"/>
      <c r="F7" s="20">
        <f>(($F$5/eth)-(gas/eth))/(1-(gas/eth))</f>
        <v>0.30459770114942469</v>
      </c>
      <c r="G7" s="1"/>
      <c r="I7" s="1"/>
      <c r="J7" s="2">
        <v>60</v>
      </c>
      <c r="K7" s="3">
        <f>0.4*gas+0.6*eth</f>
        <v>11.627000000000001</v>
      </c>
      <c r="L7" s="7">
        <f t="shared" si="0"/>
        <v>8.7202500000000001</v>
      </c>
    </row>
    <row r="8" spans="1:12" ht="15" customHeight="1">
      <c r="A8" t="s">
        <v>16</v>
      </c>
      <c r="E8" s="1"/>
      <c r="F8" s="1"/>
      <c r="G8" s="1"/>
      <c r="I8" s="1"/>
      <c r="J8" s="2">
        <v>50</v>
      </c>
      <c r="K8" s="3">
        <f>0.5*gas+0.5*eth</f>
        <v>12.092500000000001</v>
      </c>
      <c r="L8" s="7">
        <f t="shared" si="0"/>
        <v>9.0693750000000009</v>
      </c>
    </row>
    <row r="9" spans="1:12" ht="15" customHeight="1">
      <c r="A9" s="42" t="s">
        <v>17</v>
      </c>
      <c r="B9" s="29"/>
      <c r="C9" s="29"/>
      <c r="D9" s="29"/>
      <c r="E9" s="29"/>
      <c r="F9" s="29"/>
      <c r="G9" s="1"/>
      <c r="I9" s="1"/>
      <c r="J9" s="2">
        <v>40</v>
      </c>
      <c r="K9" s="3">
        <f>0.6*gas+0.4*eth</f>
        <v>12.558</v>
      </c>
      <c r="L9" s="7">
        <f t="shared" si="0"/>
        <v>9.4184999999999999</v>
      </c>
    </row>
    <row r="10" spans="1:12">
      <c r="A10" s="29"/>
      <c r="B10" s="29"/>
      <c r="C10" s="29"/>
      <c r="D10" s="29"/>
      <c r="E10" s="29"/>
      <c r="F10" s="29"/>
      <c r="I10" s="1"/>
      <c r="J10" s="2">
        <v>30</v>
      </c>
      <c r="K10" s="3">
        <f>0.7*gas+0.3*eth</f>
        <v>13.023499999999999</v>
      </c>
      <c r="L10" s="7">
        <f t="shared" si="0"/>
        <v>9.7676249999999989</v>
      </c>
    </row>
    <row r="11" spans="1:12">
      <c r="I11" s="1"/>
      <c r="J11" s="2">
        <v>20</v>
      </c>
      <c r="K11" s="3">
        <f>0.8*gas+0.2*eth</f>
        <v>13.489000000000001</v>
      </c>
      <c r="L11" s="7">
        <f t="shared" si="0"/>
        <v>10.11675</v>
      </c>
    </row>
    <row r="12" spans="1:12">
      <c r="F12" s="19"/>
      <c r="J12" s="2">
        <v>10</v>
      </c>
      <c r="K12" s="3">
        <f>0.9*gas+0.1*eth</f>
        <v>13.954499999999999</v>
      </c>
      <c r="L12" s="7">
        <f t="shared" si="0"/>
        <v>10.465875</v>
      </c>
    </row>
    <row r="13" spans="1:12">
      <c r="I13" s="1"/>
      <c r="J13" s="4">
        <v>5</v>
      </c>
      <c r="K13" s="3">
        <f>0.95*gas+0.05*eth</f>
        <v>14.187250000000001</v>
      </c>
      <c r="L13" s="7">
        <f t="shared" si="0"/>
        <v>10.640437500000001</v>
      </c>
    </row>
    <row r="14" spans="1:12" ht="15.75" thickBot="1">
      <c r="J14" s="5">
        <v>0</v>
      </c>
      <c r="K14" s="6">
        <f>gas</f>
        <v>14.42</v>
      </c>
      <c r="L14" s="8">
        <f t="shared" si="0"/>
        <v>10.815</v>
      </c>
    </row>
    <row r="17" spans="4:4" ht="16.5" customHeight="1"/>
    <row r="19" spans="4:4" ht="15" customHeight="1">
      <c r="D19" s="1"/>
    </row>
  </sheetData>
  <sortState ref="A6:B14">
    <sortCondition descending="1" ref="A6"/>
  </sortState>
  <mergeCells count="13">
    <mergeCell ref="H1:L1"/>
    <mergeCell ref="D1:F1"/>
    <mergeCell ref="D7:E7"/>
    <mergeCell ref="A9:F10"/>
    <mergeCell ref="A1:A2"/>
    <mergeCell ref="D3:E3"/>
    <mergeCell ref="D2:E2"/>
    <mergeCell ref="D4:E4"/>
    <mergeCell ref="D5:E5"/>
    <mergeCell ref="A3:A4"/>
    <mergeCell ref="B3:B4"/>
    <mergeCell ref="D6:E6"/>
    <mergeCell ref="B1:B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eth</vt:lpstr>
      <vt:lpstr>gas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dcterms:created xsi:type="dcterms:W3CDTF">2012-04-09T04:14:47Z</dcterms:created>
  <dcterms:modified xsi:type="dcterms:W3CDTF">2012-04-10T05:45:30Z</dcterms:modified>
</cp:coreProperties>
</file>